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jc169/Library/Mobile Documents/com~apple~Numbers/Documents/3 Audio Bits/"/>
    </mc:Choice>
  </mc:AlternateContent>
  <xr:revisionPtr revIDLastSave="0" documentId="8_{04D62AF1-0420-CD48-B628-317539C9451A}" xr6:coauthVersionLast="47" xr6:coauthVersionMax="47" xr10:uidLastSave="{00000000-0000-0000-0000-000000000000}"/>
  <bookViews>
    <workbookView xWindow="1760" yWindow="760" windowWidth="19300" windowHeight="18080" xr2:uid="{00000000-000D-0000-FFFF-FFFF00000000}"/>
  </bookViews>
  <sheets>
    <sheet name="Exposure Calculato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J31" i="1"/>
  <c r="I31" i="1"/>
  <c r="H31" i="1"/>
  <c r="J30" i="1"/>
  <c r="I30" i="1"/>
  <c r="H30" i="1"/>
  <c r="J29" i="1"/>
  <c r="I29" i="1"/>
  <c r="H29" i="1"/>
  <c r="E37" i="1" s="1"/>
  <c r="E20" i="1"/>
  <c r="E16" i="1"/>
  <c r="E15" i="1"/>
  <c r="E14" i="1"/>
  <c r="E13" i="1"/>
  <c r="J12" i="1"/>
  <c r="E6" i="1" s="1"/>
  <c r="I12" i="1"/>
  <c r="H12" i="1"/>
  <c r="E5" i="1" s="1"/>
  <c r="E8" i="1"/>
  <c r="E7" i="1"/>
  <c r="J3" i="1"/>
  <c r="I3" i="1"/>
  <c r="H3" i="1"/>
  <c r="E25" i="1" s="1"/>
  <c r="E3" i="1" l="1"/>
  <c r="E22" i="1"/>
  <c r="F20" i="1"/>
  <c r="E23" i="1"/>
  <c r="E24" i="1"/>
  <c r="E34" i="1"/>
  <c r="E35" i="1"/>
  <c r="E36" i="1"/>
</calcChain>
</file>

<file path=xl/sharedStrings.xml><?xml version="1.0" encoding="utf-8"?>
<sst xmlns="http://schemas.openxmlformats.org/spreadsheetml/2006/main" count="67" uniqueCount="26">
  <si>
    <r>
      <rPr>
        <sz val="20"/>
        <color indexed="8"/>
        <rFont val="Open Sans"/>
      </rPr>
      <t>Calculate Dose given SPL and Exposure Length</t>
    </r>
  </si>
  <si>
    <t>8hr std</t>
  </si>
  <si>
    <t>time spent</t>
  </si>
  <si>
    <t xml:space="preserve"> Parameter Exchange 3</t>
  </si>
  <si>
    <r>
      <rPr>
        <sz val="9"/>
        <color indexed="9"/>
        <rFont val="Calibri"/>
      </rPr>
      <t xml:space="preserve"> Parameter Exchange 5</t>
    </r>
  </si>
  <si>
    <r>
      <rPr>
        <sz val="12"/>
        <color indexed="9"/>
        <rFont val="Open Sans Semibold"/>
      </rPr>
      <t>Enter AVERAGE LEVEL A Weighted (LA</t>
    </r>
    <r>
      <rPr>
        <vertAlign val="subscript"/>
        <sz val="12"/>
        <color indexed="9"/>
        <rFont val="Open Sans Semibold"/>
      </rPr>
      <t>EQ</t>
    </r>
    <r>
      <rPr>
        <sz val="12"/>
        <color indexed="9"/>
        <rFont val="Open Sans Semibold"/>
      </rPr>
      <t>)</t>
    </r>
  </si>
  <si>
    <t>Enter LENGTH (hrs and minutes)</t>
  </si>
  <si>
    <t>8hr Equivalent</t>
  </si>
  <si>
    <t>Risk</t>
  </si>
  <si>
    <t>EQ std 8hr</t>
  </si>
  <si>
    <t>Exchange Rate</t>
  </si>
  <si>
    <t>ANSWER = DOSE %</t>
  </si>
  <si>
    <t>WHO</t>
  </si>
  <si>
    <t>OSHA (US)</t>
  </si>
  <si>
    <t>WHO Workgroup 2020</t>
  </si>
  <si>
    <t>minimal</t>
  </si>
  <si>
    <t>Sensitive Users</t>
  </si>
  <si>
    <t>Calculate Exposure Time for 100% Dose of given SPL</t>
  </si>
  <si>
    <t>Exposure Time at 100% Dose</t>
  </si>
  <si>
    <t>Calculate Dose given SPL, and Start and End Times</t>
  </si>
  <si>
    <t>Enter START</t>
  </si>
  <si>
    <t>Enter END</t>
  </si>
  <si>
    <t>TOTAL</t>
  </si>
  <si>
    <r>
      <rPr>
        <sz val="20"/>
        <color indexed="8"/>
        <rFont val="Open Sans"/>
      </rPr>
      <t>Calculate Compound Dose given Multiple SPL and Exposure Lengths</t>
    </r>
  </si>
  <si>
    <r>
      <rPr>
        <sz val="9"/>
        <color indexed="8"/>
        <rFont val="Calibri"/>
      </rPr>
      <t xml:space="preserve"> Parameter Exchange 5</t>
    </r>
  </si>
  <si>
    <t>DOSE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</si>
</sst>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&quot;h&quot;"/>
    <numFmt numFmtId="165" formatCode="0.0"/>
    <numFmt numFmtId="166" formatCode="[h]&quot;h&quot;\ m&quot;m&quot;\ s&quot;s&quot;"/>
    <numFmt numFmtId="167" formatCode="[h]&quot;h&quot;\ m&quot;m&quot;"/>
  </numFmts>
  <fonts count="16">
    <font>
      <sz val="12"/>
      <color indexed="8"/>
      <name val="Calibri"/>
    </font>
    <font>
      <sz val="20"/>
      <color indexed="8"/>
      <name val="Open Sans"/>
    </font>
    <font>
      <sz val="17"/>
      <color indexed="9"/>
      <name val="Open Sans Semibold"/>
    </font>
    <font>
      <sz val="9"/>
      <color indexed="9"/>
      <name val="Calibri"/>
    </font>
    <font>
      <sz val="12"/>
      <color indexed="9"/>
      <name val="Open Sans Semibold"/>
    </font>
    <font>
      <vertAlign val="subscript"/>
      <sz val="12"/>
      <color indexed="9"/>
      <name val="Open Sans Semibold"/>
    </font>
    <font>
      <sz val="12"/>
      <color indexed="8"/>
      <name val="Open Sans Semibold"/>
    </font>
    <font>
      <sz val="9"/>
      <color indexed="9"/>
      <name val="Avenir Next Regular"/>
    </font>
    <font>
      <i/>
      <sz val="9"/>
      <color indexed="9"/>
      <name val="Avenir Next Regular"/>
    </font>
    <font>
      <sz val="25"/>
      <color indexed="9"/>
      <name val="Open Sans Light"/>
    </font>
    <font>
      <sz val="22"/>
      <color indexed="8"/>
      <name val="Open Sans Light"/>
    </font>
    <font>
      <sz val="14"/>
      <color indexed="8"/>
      <name val="Open Sans"/>
    </font>
    <font>
      <sz val="12"/>
      <color indexed="9"/>
      <name val="Calibri"/>
    </font>
    <font>
      <sz val="12"/>
      <color indexed="8"/>
      <name val="Open Sans"/>
    </font>
    <font>
      <sz val="25"/>
      <color indexed="8"/>
      <name val="Open Sans Light"/>
    </font>
    <font>
      <sz val="9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73">
    <xf numFmtId="0" fontId="0" fillId="0" borderId="0" xfId="0"/>
    <xf numFmtId="0" fontId="0" fillId="0" borderId="0" xfId="0" applyNumberFormat="1"/>
    <xf numFmtId="0" fontId="0" fillId="2" borderId="2" xfId="0" applyFill="1" applyBorder="1"/>
    <xf numFmtId="9" fontId="2" fillId="3" borderId="4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12" fillId="2" borderId="5" xfId="0" applyFont="1" applyFill="1" applyBorder="1"/>
    <xf numFmtId="0" fontId="12" fillId="2" borderId="6" xfId="0" applyFont="1" applyFill="1" applyBorder="1"/>
    <xf numFmtId="9" fontId="13" fillId="2" borderId="4" xfId="0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/>
    <xf numFmtId="0" fontId="3" fillId="2" borderId="6" xfId="0" applyFont="1" applyFill="1" applyBorder="1"/>
    <xf numFmtId="49" fontId="13" fillId="2" borderId="4" xfId="0" applyNumberFormat="1" applyFont="1" applyFill="1" applyBorder="1" applyAlignment="1">
      <alignment horizontal="center" vertical="center"/>
    </xf>
    <xf numFmtId="0" fontId="11" fillId="2" borderId="7" xfId="0" applyFont="1" applyFill="1" applyBorder="1"/>
    <xf numFmtId="0" fontId="11" fillId="2" borderId="2" xfId="0" applyFont="1" applyFill="1" applyBorder="1"/>
    <xf numFmtId="0" fontId="0" fillId="2" borderId="8" xfId="0" applyFill="1" applyBorder="1"/>
    <xf numFmtId="0" fontId="12" fillId="2" borderId="9" xfId="0" applyFont="1" applyFill="1" applyBorder="1"/>
    <xf numFmtId="0" fontId="0" fillId="2" borderId="5" xfId="0" applyFill="1" applyBorder="1"/>
    <xf numFmtId="0" fontId="6" fillId="2" borderId="4" xfId="0" applyFont="1" applyFill="1" applyBorder="1" applyAlignment="1">
      <alignment horizontal="center" vertical="center"/>
    </xf>
    <xf numFmtId="9" fontId="13" fillId="2" borderId="4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>
      <alignment horizontal="center"/>
    </xf>
    <xf numFmtId="49" fontId="13" fillId="2" borderId="4" xfId="0" applyNumberFormat="1" applyFont="1" applyFill="1" applyBorder="1" applyAlignment="1">
      <alignment horizontal="center"/>
    </xf>
    <xf numFmtId="0" fontId="0" fillId="2" borderId="7" xfId="0" applyFill="1" applyBorder="1"/>
    <xf numFmtId="0" fontId="3" fillId="2" borderId="9" xfId="0" applyFont="1" applyFill="1" applyBorder="1"/>
    <xf numFmtId="20" fontId="9" fillId="4" borderId="4" xfId="0" applyNumberFormat="1" applyFont="1" applyFill="1" applyBorder="1" applyAlignment="1">
      <alignment horizontal="center" vertical="center"/>
    </xf>
    <xf numFmtId="167" fontId="10" fillId="0" borderId="4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2" borderId="9" xfId="0" applyFill="1" applyBorder="1"/>
    <xf numFmtId="0" fontId="15" fillId="2" borderId="5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1" fontId="15" fillId="2" borderId="6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2" borderId="2" xfId="0" applyFill="1" applyBorder="1"/>
    <xf numFmtId="0" fontId="0" fillId="2" borderId="8" xfId="0" applyFill="1" applyBorder="1"/>
    <xf numFmtId="49" fontId="15" fillId="2" borderId="5" xfId="0" applyNumberFormat="1" applyFont="1" applyFill="1" applyBorder="1" applyAlignment="1">
      <alignment horizontal="center" wrapText="1"/>
    </xf>
    <xf numFmtId="0" fontId="0" fillId="2" borderId="5" xfId="0" applyFill="1" applyBorder="1"/>
    <xf numFmtId="49" fontId="15" fillId="2" borderId="6" xfId="0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/>
    </xf>
    <xf numFmtId="0" fontId="0" fillId="2" borderId="4" xfId="0" applyFill="1" applyBorder="1"/>
    <xf numFmtId="0" fontId="4" fillId="4" borderId="4" xfId="0" applyFont="1" applyFill="1" applyBorder="1" applyAlignment="1">
      <alignment horizontal="center" vertical="center"/>
    </xf>
    <xf numFmtId="9" fontId="6" fillId="6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2" borderId="3" xfId="0" applyFill="1" applyBorder="1"/>
    <xf numFmtId="49" fontId="6" fillId="0" borderId="4" xfId="0" applyNumberFormat="1" applyFont="1" applyBorder="1" applyAlignment="1">
      <alignment horizontal="center" vertical="center"/>
    </xf>
    <xf numFmtId="167" fontId="9" fillId="5" borderId="4" xfId="0" applyNumberFormat="1" applyFont="1" applyFill="1" applyBorder="1" applyAlignment="1">
      <alignment horizontal="center" vertical="center"/>
    </xf>
    <xf numFmtId="0" fontId="9" fillId="5" borderId="4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wrapText="1"/>
    </xf>
    <xf numFmtId="0" fontId="0" fillId="2" borderId="12" xfId="0" applyFill="1" applyBorder="1"/>
    <xf numFmtId="0" fontId="4" fillId="4" borderId="13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49" fontId="3" fillId="2" borderId="6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0" fontId="0" fillId="2" borderId="10" xfId="0" applyFill="1" applyBorder="1"/>
    <xf numFmtId="0" fontId="0" fillId="2" borderId="11" xfId="0" applyFill="1" applyBorder="1"/>
    <xf numFmtId="0" fontId="9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57A76"/>
      <rgbColor rgb="FF007C77"/>
      <rgbColor rgb="FFDDDDDD"/>
      <rgbColor rgb="00000000"/>
      <rgbColor rgb="FFFF9781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tabSelected="1" workbookViewId="0">
      <selection activeCell="E18" sqref="E18:F18"/>
    </sheetView>
  </sheetViews>
  <sheetFormatPr baseColWidth="10" defaultColWidth="10.83203125" defaultRowHeight="17" customHeight="1"/>
  <cols>
    <col min="1" max="1" width="26" style="1" customWidth="1"/>
    <col min="2" max="2" width="13.5" style="1" customWidth="1"/>
    <col min="3" max="3" width="26" style="1" customWidth="1"/>
    <col min="4" max="4" width="24.33203125" style="1" customWidth="1"/>
    <col min="5" max="5" width="18.5" style="1" customWidth="1"/>
    <col min="6" max="6" width="27.1640625" style="1" customWidth="1"/>
    <col min="7" max="10" width="10.83203125" style="1" hidden="1" customWidth="1"/>
    <col min="11" max="11" width="10.83203125" style="1" customWidth="1"/>
    <col min="12" max="16384" width="10.83203125" style="1"/>
  </cols>
  <sheetData>
    <row r="1" spans="1:10" ht="42" customHeight="1">
      <c r="A1" s="68" t="s">
        <v>0</v>
      </c>
      <c r="B1" s="40"/>
      <c r="C1" s="40"/>
      <c r="D1" s="52"/>
      <c r="E1" s="3"/>
      <c r="F1" s="4"/>
      <c r="G1" s="61" t="s">
        <v>1</v>
      </c>
      <c r="H1" s="60" t="s">
        <v>2</v>
      </c>
      <c r="I1" s="60" t="s">
        <v>3</v>
      </c>
      <c r="J1" s="60" t="s">
        <v>4</v>
      </c>
    </row>
    <row r="2" spans="1:10" ht="20" customHeight="1">
      <c r="A2" s="63" t="s">
        <v>5</v>
      </c>
      <c r="B2" s="48"/>
      <c r="C2" s="66" t="s">
        <v>6</v>
      </c>
      <c r="D2" s="48"/>
      <c r="E2" s="65" t="s">
        <v>7</v>
      </c>
      <c r="F2" s="48"/>
      <c r="G2" s="62"/>
      <c r="H2" s="45"/>
      <c r="I2" s="46"/>
      <c r="J2" s="46"/>
    </row>
    <row r="3" spans="1:10" ht="45.75" customHeight="1">
      <c r="A3" s="55">
        <v>90</v>
      </c>
      <c r="B3" s="48"/>
      <c r="C3" s="64">
        <v>0.10694444444444444</v>
      </c>
      <c r="D3" s="48"/>
      <c r="E3" s="67">
        <f>A3+(10*LOG(H12/G12,10))</f>
        <v>85.062794834608766</v>
      </c>
      <c r="F3" s="48"/>
      <c r="G3" s="7">
        <v>8</v>
      </c>
      <c r="H3" s="8">
        <f>E20*1440/60</f>
        <v>3.1933333336492069</v>
      </c>
      <c r="I3" s="9">
        <f>IF(D22=3,10,IF(D22=5,D22/LOG(2,10)))</f>
        <v>10</v>
      </c>
      <c r="J3" s="9">
        <f>IF(D23=3,10,IF(D23=5,D23/LOG(2,10)))</f>
        <v>16.609640474436816</v>
      </c>
    </row>
    <row r="4" spans="1:10" ht="22" customHeight="1">
      <c r="A4" s="10"/>
      <c r="B4" s="11" t="s">
        <v>8</v>
      </c>
      <c r="C4" s="11" t="s">
        <v>9</v>
      </c>
      <c r="D4" s="11" t="s">
        <v>10</v>
      </c>
      <c r="E4" s="53" t="s">
        <v>11</v>
      </c>
      <c r="F4" s="48"/>
      <c r="G4" s="12"/>
      <c r="H4" s="13"/>
      <c r="I4" s="13"/>
      <c r="J4" s="13"/>
    </row>
    <row r="5" spans="1:10" ht="23" customHeight="1">
      <c r="A5" s="6" t="s">
        <v>12</v>
      </c>
      <c r="B5" s="14">
        <v>0.08</v>
      </c>
      <c r="C5" s="15">
        <v>85</v>
      </c>
      <c r="D5" s="15">
        <v>3</v>
      </c>
      <c r="E5" s="50">
        <f>(100/G12)*H12*(POWER(10,(A3-C5)/I12))/100</f>
        <v>1.0145640826373552</v>
      </c>
      <c r="F5" s="48"/>
      <c r="G5" s="16"/>
      <c r="H5" s="17"/>
      <c r="I5" s="17"/>
      <c r="J5" s="17"/>
    </row>
    <row r="6" spans="1:10" ht="23" customHeight="1">
      <c r="A6" s="6" t="s">
        <v>13</v>
      </c>
      <c r="B6" s="14">
        <v>0.25</v>
      </c>
      <c r="C6" s="15">
        <v>90</v>
      </c>
      <c r="D6" s="15">
        <v>5</v>
      </c>
      <c r="E6" s="50">
        <f>(100/G12)*H12*(POWER(10,(A3-C6)/J12))/100</f>
        <v>0.32083333333333336</v>
      </c>
      <c r="F6" s="48"/>
      <c r="G6" s="12"/>
      <c r="H6" s="13"/>
      <c r="I6" s="13"/>
      <c r="J6" s="13"/>
    </row>
    <row r="7" spans="1:10" ht="23" customHeight="1">
      <c r="A7" s="6" t="s">
        <v>14</v>
      </c>
      <c r="B7" s="18" t="s">
        <v>15</v>
      </c>
      <c r="C7" s="15">
        <v>80</v>
      </c>
      <c r="D7" s="15">
        <v>3</v>
      </c>
      <c r="E7" s="50">
        <f>(100/G12)*H12*(POWER(10,(A3-C7)/I12))/100</f>
        <v>3.2083333333333339</v>
      </c>
      <c r="F7" s="48"/>
      <c r="G7" s="16"/>
      <c r="H7" s="17"/>
      <c r="I7" s="17"/>
      <c r="J7" s="17"/>
    </row>
    <row r="8" spans="1:10" ht="23" customHeight="1">
      <c r="A8" s="6" t="s">
        <v>16</v>
      </c>
      <c r="B8" s="18" t="s">
        <v>15</v>
      </c>
      <c r="C8" s="15">
        <v>75</v>
      </c>
      <c r="D8" s="15">
        <v>3</v>
      </c>
      <c r="E8" s="50">
        <f>(100/G12)*H12*(POWER(10,(A3-C8)/I12))/100</f>
        <v>10.145640826373555</v>
      </c>
      <c r="F8" s="48"/>
      <c r="G8" s="16"/>
      <c r="H8" s="17"/>
      <c r="I8" s="17"/>
      <c r="J8" s="17"/>
    </row>
    <row r="9" spans="1:10" ht="22" customHeight="1">
      <c r="A9" s="19"/>
      <c r="B9" s="20"/>
      <c r="C9" s="59"/>
      <c r="D9" s="40"/>
      <c r="E9" s="40"/>
      <c r="F9" s="41"/>
      <c r="G9" s="22"/>
      <c r="H9" s="13"/>
      <c r="I9" s="13"/>
      <c r="J9" s="13"/>
    </row>
    <row r="10" spans="1:10" ht="43" customHeight="1">
      <c r="A10" s="51" t="s">
        <v>17</v>
      </c>
      <c r="B10" s="40"/>
      <c r="C10" s="40"/>
      <c r="D10" s="40"/>
      <c r="E10" s="70"/>
      <c r="F10" s="71"/>
      <c r="G10" s="61" t="s">
        <v>2</v>
      </c>
      <c r="H10" s="60" t="s">
        <v>2</v>
      </c>
      <c r="I10" s="60" t="s">
        <v>3</v>
      </c>
      <c r="J10" s="60" t="s">
        <v>4</v>
      </c>
    </row>
    <row r="11" spans="1:10" ht="37" customHeight="1">
      <c r="A11" s="63" t="s">
        <v>5</v>
      </c>
      <c r="B11" s="57"/>
      <c r="C11" s="58"/>
      <c r="D11" s="72">
        <v>100</v>
      </c>
      <c r="E11" s="48"/>
      <c r="F11" s="48"/>
      <c r="G11" s="43"/>
      <c r="H11" s="45"/>
      <c r="I11" s="46"/>
      <c r="J11" s="46"/>
    </row>
    <row r="12" spans="1:10" ht="20" customHeight="1">
      <c r="A12" s="24"/>
      <c r="B12" s="6" t="s">
        <v>8</v>
      </c>
      <c r="C12" s="6" t="s">
        <v>9</v>
      </c>
      <c r="D12" s="6" t="s">
        <v>10</v>
      </c>
      <c r="E12" s="53" t="s">
        <v>18</v>
      </c>
      <c r="F12" s="48"/>
      <c r="G12" s="7">
        <v>8</v>
      </c>
      <c r="H12" s="8">
        <f>C3*1440/60</f>
        <v>2.5666666666666669</v>
      </c>
      <c r="I12" s="9">
        <f>IF(D5=3,10,IF(D5=5,D5/LOG(2,10)))</f>
        <v>10</v>
      </c>
      <c r="J12" s="9">
        <f>IF(D6=3,10,IF(D6=5,D6/LOG(2,10)))</f>
        <v>16.609640474436816</v>
      </c>
    </row>
    <row r="13" spans="1:10" ht="18" customHeight="1">
      <c r="A13" s="11" t="s">
        <v>12</v>
      </c>
      <c r="B13" s="25">
        <v>0.08</v>
      </c>
      <c r="C13" s="26">
        <v>85</v>
      </c>
      <c r="D13" s="26">
        <v>3</v>
      </c>
      <c r="E13" s="69">
        <f>((((480*(POWER(10,((85-D11)/10))))/60*0.0416666666666667)))</f>
        <v>1.0540925533894603E-2</v>
      </c>
      <c r="F13" s="48"/>
      <c r="G13" s="12"/>
      <c r="H13" s="13"/>
      <c r="I13" s="13"/>
      <c r="J13" s="13"/>
    </row>
    <row r="14" spans="1:10" ht="18" customHeight="1">
      <c r="A14" s="11" t="s">
        <v>13</v>
      </c>
      <c r="B14" s="25">
        <v>0.25</v>
      </c>
      <c r="C14" s="26">
        <v>90</v>
      </c>
      <c r="D14" s="26">
        <v>5</v>
      </c>
      <c r="E14" s="69">
        <f>((((480*(POWER(10,((90-D11)/17))))/60*0.0416666666666667)))</f>
        <v>8.6028718013935884E-2</v>
      </c>
      <c r="F14" s="48"/>
      <c r="G14" s="16"/>
      <c r="H14" s="17"/>
      <c r="I14" s="17"/>
      <c r="J14" s="17"/>
    </row>
    <row r="15" spans="1:10" ht="18" customHeight="1">
      <c r="A15" s="11" t="s">
        <v>14</v>
      </c>
      <c r="B15" s="27" t="s">
        <v>15</v>
      </c>
      <c r="C15" s="26">
        <v>80</v>
      </c>
      <c r="D15" s="26">
        <v>3</v>
      </c>
      <c r="E15" s="69">
        <f>((((480*(POWER(10,((80-D11)/10))))/60*0.0416666666666667)))</f>
        <v>3.3333333333333361E-3</v>
      </c>
      <c r="F15" s="48"/>
      <c r="G15" s="12"/>
      <c r="H15" s="13"/>
      <c r="I15" s="13"/>
      <c r="J15" s="13"/>
    </row>
    <row r="16" spans="1:10" ht="18" customHeight="1">
      <c r="A16" s="11" t="s">
        <v>16</v>
      </c>
      <c r="B16" s="27" t="s">
        <v>15</v>
      </c>
      <c r="C16" s="26">
        <v>75</v>
      </c>
      <c r="D16" s="26">
        <v>3</v>
      </c>
      <c r="E16" s="69">
        <f>((((480*(POWER(10,((75-D11)/10))))/60*0.0416666666666667)))</f>
        <v>1.0540925533894597E-3</v>
      </c>
      <c r="F16" s="48"/>
      <c r="G16" s="16"/>
      <c r="H16" s="17"/>
      <c r="I16" s="17"/>
      <c r="J16" s="17"/>
    </row>
    <row r="17" spans="1:10" ht="22.5" customHeight="1">
      <c r="A17" s="28"/>
      <c r="B17" s="2"/>
      <c r="C17" s="2"/>
      <c r="D17" s="2"/>
      <c r="E17" s="2"/>
      <c r="F17" s="21"/>
      <c r="G17" s="29"/>
      <c r="H17" s="17"/>
      <c r="I17" s="17"/>
      <c r="J17" s="17"/>
    </row>
    <row r="18" spans="1:10" ht="42.5" customHeight="1">
      <c r="A18" s="68" t="s">
        <v>19</v>
      </c>
      <c r="B18" s="40"/>
      <c r="C18" s="40"/>
      <c r="D18" s="52"/>
      <c r="E18" s="3"/>
      <c r="F18" s="4"/>
      <c r="G18" s="12"/>
      <c r="H18" s="13"/>
      <c r="I18" s="13"/>
      <c r="J18" s="13"/>
    </row>
    <row r="19" spans="1:10" ht="20" customHeight="1">
      <c r="A19" s="56" t="s">
        <v>5</v>
      </c>
      <c r="B19" s="48"/>
      <c r="C19" s="5" t="s">
        <v>20</v>
      </c>
      <c r="D19" s="5" t="s">
        <v>21</v>
      </c>
      <c r="E19" s="6" t="s">
        <v>22</v>
      </c>
      <c r="F19" s="6" t="s">
        <v>7</v>
      </c>
      <c r="G19" s="12"/>
      <c r="H19" s="13"/>
      <c r="I19" s="13"/>
      <c r="J19" s="13"/>
    </row>
    <row r="20" spans="1:10" ht="45.5" customHeight="1">
      <c r="A20" s="72">
        <v>85</v>
      </c>
      <c r="B20" s="48"/>
      <c r="C20" s="30">
        <v>43391.808657407397</v>
      </c>
      <c r="D20" s="30">
        <v>43391.941712962966</v>
      </c>
      <c r="E20" s="31">
        <f>D20-C20</f>
        <v>0.13305555556871695</v>
      </c>
      <c r="F20" s="32">
        <f>A20+(10*LOG(H3/G3,10))</f>
        <v>81.011542674098976</v>
      </c>
      <c r="G20" s="12"/>
      <c r="H20" s="13"/>
      <c r="I20" s="13"/>
      <c r="J20" s="13"/>
    </row>
    <row r="21" spans="1:10" ht="18" customHeight="1">
      <c r="A21" s="10"/>
      <c r="B21" s="6" t="s">
        <v>8</v>
      </c>
      <c r="C21" s="6" t="s">
        <v>9</v>
      </c>
      <c r="D21" s="6" t="s">
        <v>10</v>
      </c>
      <c r="E21" s="53" t="s">
        <v>11</v>
      </c>
      <c r="F21" s="48"/>
      <c r="G21" s="23"/>
      <c r="H21" s="33"/>
      <c r="I21" s="33"/>
      <c r="J21" s="33"/>
    </row>
    <row r="22" spans="1:10" ht="18" customHeight="1">
      <c r="A22" s="6" t="s">
        <v>12</v>
      </c>
      <c r="B22" s="14">
        <v>0.08</v>
      </c>
      <c r="C22" s="15">
        <v>85</v>
      </c>
      <c r="D22" s="15">
        <v>3</v>
      </c>
      <c r="E22" s="50">
        <f>(100/G3)*H3*(POWER(10,(A20-C22)/I3))/100</f>
        <v>0.39916666670615086</v>
      </c>
      <c r="F22" s="48"/>
      <c r="G22" s="23"/>
      <c r="H22" s="33"/>
      <c r="I22" s="33"/>
      <c r="J22" s="33"/>
    </row>
    <row r="23" spans="1:10" ht="18" customHeight="1">
      <c r="A23" s="6" t="s">
        <v>13</v>
      </c>
      <c r="B23" s="14">
        <v>0.25</v>
      </c>
      <c r="C23" s="15">
        <v>90</v>
      </c>
      <c r="D23" s="15">
        <v>5</v>
      </c>
      <c r="E23" s="50">
        <f>(100/G3)*H3*(POWER(10,(A20-C23)/J3))/100</f>
        <v>0.19958333335307543</v>
      </c>
      <c r="F23" s="48"/>
      <c r="G23" s="23"/>
      <c r="H23" s="33"/>
      <c r="I23" s="33"/>
      <c r="J23" s="33"/>
    </row>
    <row r="24" spans="1:10" ht="18" customHeight="1">
      <c r="A24" s="6" t="s">
        <v>14</v>
      </c>
      <c r="B24" s="18" t="s">
        <v>15</v>
      </c>
      <c r="C24" s="15">
        <v>80</v>
      </c>
      <c r="D24" s="15">
        <v>3</v>
      </c>
      <c r="E24" s="50">
        <f>(100/G3)*H3*(POWER(10,(A20-C24)/I3))/100</f>
        <v>1.2622758328087382</v>
      </c>
      <c r="F24" s="48"/>
      <c r="G24" s="23"/>
      <c r="H24" s="33"/>
      <c r="I24" s="33"/>
      <c r="J24" s="33"/>
    </row>
    <row r="25" spans="1:10" ht="18" customHeight="1">
      <c r="A25" s="6" t="s">
        <v>16</v>
      </c>
      <c r="B25" s="18" t="s">
        <v>15</v>
      </c>
      <c r="C25" s="15">
        <v>75</v>
      </c>
      <c r="D25" s="15">
        <v>3</v>
      </c>
      <c r="E25" s="50">
        <f>(100/G3)*H3*(POWER(10,(A20-C25)/I3))/100</f>
        <v>3.9916666670615086</v>
      </c>
      <c r="F25" s="48"/>
      <c r="G25" s="23"/>
      <c r="H25" s="33"/>
      <c r="I25" s="33"/>
      <c r="J25" s="33"/>
    </row>
    <row r="26" spans="1:10" ht="22.5" customHeight="1">
      <c r="A26" s="39"/>
      <c r="B26" s="40"/>
      <c r="C26" s="40"/>
      <c r="D26" s="40"/>
      <c r="E26" s="40"/>
      <c r="F26" s="41"/>
      <c r="G26" s="34"/>
      <c r="H26" s="33"/>
      <c r="I26" s="33"/>
      <c r="J26" s="33"/>
    </row>
    <row r="27" spans="1:10" ht="42.25" customHeight="1">
      <c r="A27" s="51" t="s">
        <v>23</v>
      </c>
      <c r="B27" s="40"/>
      <c r="C27" s="40"/>
      <c r="D27" s="40"/>
      <c r="E27" s="40"/>
      <c r="F27" s="52"/>
      <c r="G27" s="42" t="s">
        <v>2</v>
      </c>
      <c r="H27" s="44" t="s">
        <v>2</v>
      </c>
      <c r="I27" s="44" t="s">
        <v>3</v>
      </c>
      <c r="J27" s="44" t="s">
        <v>24</v>
      </c>
    </row>
    <row r="28" spans="1:10" ht="20" customHeight="1">
      <c r="A28" s="56" t="s">
        <v>5</v>
      </c>
      <c r="B28" s="57"/>
      <c r="C28" s="58"/>
      <c r="D28" s="47" t="s">
        <v>6</v>
      </c>
      <c r="E28" s="48"/>
      <c r="F28" s="49"/>
      <c r="G28" s="43"/>
      <c r="H28" s="45"/>
      <c r="I28" s="46"/>
      <c r="J28" s="46"/>
    </row>
    <row r="29" spans="1:10" ht="32.5" customHeight="1">
      <c r="A29" s="55">
        <v>85</v>
      </c>
      <c r="B29" s="48"/>
      <c r="C29" s="48"/>
      <c r="D29" s="54">
        <v>0.33333333333333331</v>
      </c>
      <c r="E29" s="48"/>
      <c r="F29" s="48"/>
      <c r="G29" s="35">
        <v>8</v>
      </c>
      <c r="H29" s="36">
        <f>D29*1440/60</f>
        <v>8</v>
      </c>
      <c r="I29" s="37">
        <f>IF(D34=3,10,IF(D34=5,D34/LOG(2,10)))</f>
        <v>10</v>
      </c>
      <c r="J29" s="37">
        <f>IF(D35=3,10,IF(D35=5,D35/LOG(2,10)))</f>
        <v>16.609640474436816</v>
      </c>
    </row>
    <row r="30" spans="1:10" ht="32.5" customHeight="1">
      <c r="A30" s="55">
        <v>85</v>
      </c>
      <c r="B30" s="48"/>
      <c r="C30" s="48"/>
      <c r="D30" s="54">
        <v>0</v>
      </c>
      <c r="E30" s="48"/>
      <c r="F30" s="48"/>
      <c r="G30" s="35">
        <v>8</v>
      </c>
      <c r="H30" s="36">
        <f>D30*1440/60</f>
        <v>0</v>
      </c>
      <c r="I30" s="37">
        <f>IF(D36=3,10,IF(D36=5,D36/LOG(2,10)))</f>
        <v>10</v>
      </c>
      <c r="J30" s="37">
        <f>IF(D35=3,10,IF(D35=5,D35/LOG(2,10)))</f>
        <v>16.609640474436816</v>
      </c>
    </row>
    <row r="31" spans="1:10" ht="32.5" customHeight="1">
      <c r="A31" s="55">
        <v>85</v>
      </c>
      <c r="B31" s="48"/>
      <c r="C31" s="48"/>
      <c r="D31" s="54">
        <v>0</v>
      </c>
      <c r="E31" s="48"/>
      <c r="F31" s="48"/>
      <c r="G31" s="35">
        <v>8</v>
      </c>
      <c r="H31" s="36">
        <f>D31*1440/60</f>
        <v>0</v>
      </c>
      <c r="I31" s="37">
        <f>IF(D36=3,10,IF(D36=5,D36/LOG(2,10)))</f>
        <v>10</v>
      </c>
      <c r="J31" s="37">
        <f>IF(D35=3,10,IF(D35=5,D35/LOG(2,10)))</f>
        <v>16.609640474436816</v>
      </c>
    </row>
    <row r="32" spans="1:10" ht="32.5" customHeight="1">
      <c r="A32" s="55">
        <v>85</v>
      </c>
      <c r="B32" s="48"/>
      <c r="C32" s="48"/>
      <c r="D32" s="54">
        <v>0</v>
      </c>
      <c r="E32" s="48"/>
      <c r="F32" s="48"/>
      <c r="G32" s="35">
        <v>8</v>
      </c>
      <c r="H32" s="36">
        <f>D32*1440/60</f>
        <v>0</v>
      </c>
      <c r="I32" s="37">
        <f>IF(D36=3,10,IF(D36=5,D36/LOG(2,10)))</f>
        <v>10</v>
      </c>
      <c r="J32" s="37">
        <f>IF(D35=3,10,IF(D35=5,D35/LOG(2,10)))</f>
        <v>16.609640474436816</v>
      </c>
    </row>
    <row r="33" spans="1:10" ht="18" customHeight="1">
      <c r="A33" s="38"/>
      <c r="B33" s="11" t="s">
        <v>8</v>
      </c>
      <c r="C33" s="11" t="s">
        <v>9</v>
      </c>
      <c r="D33" s="11" t="s">
        <v>10</v>
      </c>
      <c r="E33" s="53" t="s">
        <v>25</v>
      </c>
      <c r="F33" s="48"/>
      <c r="G33" s="23"/>
      <c r="H33" s="33"/>
      <c r="I33" s="33"/>
      <c r="J33" s="33"/>
    </row>
    <row r="34" spans="1:10" ht="18" customHeight="1">
      <c r="A34" s="11" t="s">
        <v>12</v>
      </c>
      <c r="B34" s="25">
        <v>0.08</v>
      </c>
      <c r="C34" s="26">
        <v>85</v>
      </c>
      <c r="D34" s="26">
        <v>3</v>
      </c>
      <c r="E34" s="50">
        <f>((100/G29)*H29*(POWER(10,(A29-C34)/I29))+(100/G30)*H30*(POWER(10,(A30-C34)/I30))+(100/G31)*H31*(POWER(10,(A31-C34)/I31))+(100/G32)*H32*(POWER(10,(A32-C34)/I32)))/100</f>
        <v>1</v>
      </c>
      <c r="F34" s="48"/>
      <c r="G34" s="23"/>
      <c r="H34" s="33"/>
      <c r="I34" s="33"/>
      <c r="J34" s="33"/>
    </row>
    <row r="35" spans="1:10" ht="18" customHeight="1">
      <c r="A35" s="11" t="s">
        <v>13</v>
      </c>
      <c r="B35" s="25">
        <v>0.25</v>
      </c>
      <c r="C35" s="26">
        <v>90</v>
      </c>
      <c r="D35" s="26">
        <v>5</v>
      </c>
      <c r="E35" s="50">
        <f>((100/G29)*H29*(POWER(10,(A29-C35)/J29))+(100/G30)*H30*(POWER(10,(A30-C35)/J30))+(100/G31)*H31*(POWER(10,(A31-C35)/J31))+(100/G32)*H32*(POWER(10,(A32-C35)/J32)))/100</f>
        <v>0.5</v>
      </c>
      <c r="F35" s="48"/>
      <c r="G35" s="23"/>
      <c r="H35" s="33"/>
      <c r="I35" s="33"/>
      <c r="J35" s="33"/>
    </row>
    <row r="36" spans="1:10" ht="18" customHeight="1">
      <c r="A36" s="11" t="s">
        <v>14</v>
      </c>
      <c r="B36" s="27" t="s">
        <v>15</v>
      </c>
      <c r="C36" s="26">
        <v>80</v>
      </c>
      <c r="D36" s="26">
        <v>3</v>
      </c>
      <c r="E36" s="50">
        <f>((100/G29)*H29*(POWER(10,(A29-C36)/I29))+(100/G30)*H30*(POWER(10,(A30-C36)/I30))+(100/G31)*H31*(POWER(10,(A31-C36)/I31))+(100/G32)*H32*(POWER(10,(A32-C36)/I32)))/100</f>
        <v>3.1622776601683795</v>
      </c>
      <c r="F36" s="48"/>
      <c r="G36" s="23"/>
      <c r="H36" s="33"/>
      <c r="I36" s="33"/>
      <c r="J36" s="33"/>
    </row>
    <row r="37" spans="1:10" ht="18" customHeight="1">
      <c r="A37" s="11" t="s">
        <v>16</v>
      </c>
      <c r="B37" s="27" t="s">
        <v>15</v>
      </c>
      <c r="C37" s="26">
        <v>75</v>
      </c>
      <c r="D37" s="26">
        <v>3</v>
      </c>
      <c r="E37" s="50">
        <f>((100/G29)*H29*(POWER(10,(A29-C37)/I29))+(100/G30)*H30*(POWER(10,(A30-C37)/I30))+(100/G31)*H31*(POWER(10,(A31-C37)/I31))+(100/G32)*H32*(POWER(10,(A32-C37)/I32)))/100</f>
        <v>10</v>
      </c>
      <c r="F37" s="48"/>
      <c r="G37" s="23"/>
      <c r="H37" s="33"/>
      <c r="I37" s="33"/>
      <c r="J37" s="33"/>
    </row>
  </sheetData>
  <mergeCells count="58">
    <mergeCell ref="E25:F25"/>
    <mergeCell ref="A18:D18"/>
    <mergeCell ref="E16:F16"/>
    <mergeCell ref="A11:C11"/>
    <mergeCell ref="D11:F11"/>
    <mergeCell ref="A20:B20"/>
    <mergeCell ref="E24:F24"/>
    <mergeCell ref="E22:F22"/>
    <mergeCell ref="E23:F23"/>
    <mergeCell ref="E21:F21"/>
    <mergeCell ref="A19:B19"/>
    <mergeCell ref="E37:F37"/>
    <mergeCell ref="A2:B2"/>
    <mergeCell ref="A3:B3"/>
    <mergeCell ref="C3:D3"/>
    <mergeCell ref="E4:F4"/>
    <mergeCell ref="E2:F2"/>
    <mergeCell ref="C2:D2"/>
    <mergeCell ref="E7:F7"/>
    <mergeCell ref="E3:F3"/>
    <mergeCell ref="E5:F5"/>
    <mergeCell ref="E6:F6"/>
    <mergeCell ref="E8:F8"/>
    <mergeCell ref="E13:F13"/>
    <mergeCell ref="E15:F15"/>
    <mergeCell ref="E14:F14"/>
    <mergeCell ref="E12:F12"/>
    <mergeCell ref="C9:F9"/>
    <mergeCell ref="H10:H11"/>
    <mergeCell ref="I10:I11"/>
    <mergeCell ref="J10:J11"/>
    <mergeCell ref="G1:G2"/>
    <mergeCell ref="H1:H2"/>
    <mergeCell ref="I1:I2"/>
    <mergeCell ref="J1:J2"/>
    <mergeCell ref="G10:G11"/>
    <mergeCell ref="A1:D1"/>
    <mergeCell ref="A10:F10"/>
    <mergeCell ref="E34:F34"/>
    <mergeCell ref="E35:F35"/>
    <mergeCell ref="E36:F36"/>
    <mergeCell ref="A27:F27"/>
    <mergeCell ref="E33:F33"/>
    <mergeCell ref="D29:F29"/>
    <mergeCell ref="D30:F30"/>
    <mergeCell ref="D31:F31"/>
    <mergeCell ref="D32:F32"/>
    <mergeCell ref="A29:C29"/>
    <mergeCell ref="A30:C30"/>
    <mergeCell ref="A31:C31"/>
    <mergeCell ref="A32:C32"/>
    <mergeCell ref="A28:C28"/>
    <mergeCell ref="A26:F26"/>
    <mergeCell ref="G27:G28"/>
    <mergeCell ref="H27:H28"/>
    <mergeCell ref="I27:I28"/>
    <mergeCell ref="J27:J28"/>
    <mergeCell ref="D28:F28"/>
  </mergeCells>
  <conditionalFormatting sqref="E5:E8 E22:E25">
    <cfRule type="cellIs" dxfId="1" priority="1" stopIfTrue="1" operator="greaterThan">
      <formula>1</formula>
    </cfRule>
  </conditionalFormatting>
  <conditionalFormatting sqref="E34:E37">
    <cfRule type="cellIs" dxfId="0" priority="2" stopIfTrue="1" operator="greaterThan">
      <formula>1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Exposure Calculators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Compton</cp:lastModifiedBy>
  <dcterms:created xsi:type="dcterms:W3CDTF">2024-10-13T05:47:17Z</dcterms:created>
  <dcterms:modified xsi:type="dcterms:W3CDTF">2024-10-13T05:47:17Z</dcterms:modified>
</cp:coreProperties>
</file>